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892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<sst xmlns="http://schemas.openxmlformats.org/spreadsheetml/2006/main" count="124" uniqueCount="120">
  <si>
    <t>Ordem</t>
  </si>
  <si>
    <t>Descrição</t>
  </si>
  <si>
    <t>Unidade</t>
  </si>
  <si>
    <t xml:space="preserve">Quantidade </t>
  </si>
  <si>
    <t xml:space="preserve">Total </t>
  </si>
  <si>
    <t>1.1</t>
  </si>
  <si>
    <t>1.2</t>
  </si>
  <si>
    <t>Graduação em outra área de conhecimento (no máximo 1)</t>
  </si>
  <si>
    <t>1.3</t>
  </si>
  <si>
    <t>0,2/sem.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</si>
  <si>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</si>
  <si>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</si>
  <si>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</si>
  <si>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</si>
  <si>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</si>
  <si>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</si>
  <si>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</si>
  <si>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</si>
  <si>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</si>
  <si>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</si>
  <si>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Outro Vínculo empregatício (no máximo 1)</t>
  </si>
  <si>
    <t>1.14</t>
  </si>
  <si>
    <t>1.14.1</t>
  </si>
  <si>
    <t xml:space="preserve">   - carga horária com mais de 160 horas (no máximo 5)</t>
  </si>
  <si>
    <t>1.14.2</t>
  </si>
  <si>
    <t>1.14.3</t>
  </si>
  <si>
    <t xml:space="preserve">   - carga horária de 20 a 60 horas (no máximo 10)</t>
  </si>
  <si>
    <t>1.15</t>
  </si>
  <si>
    <t>Sub-Total 1</t>
  </si>
  <si>
    <t>Valor unitário</t>
  </si>
  <si>
    <t>Quantidade</t>
  </si>
  <si>
    <t>2.2</t>
  </si>
  <si>
    <t>Desenvolvimento de curso de capacitação profissional  e técnica (no máximo 5)</t>
  </si>
  <si>
    <t>2.3</t>
  </si>
  <si>
    <t xml:space="preserve"> Livro com ISBN</t>
  </si>
  <si>
    <t>2.4</t>
  </si>
  <si>
    <t>Capítulo de Livro com ISBN</t>
  </si>
  <si>
    <t>2.6</t>
  </si>
  <si>
    <t>Criação de material didático e instrucional, incluive, manuais e protocolos (no máximo 4)</t>
  </si>
  <si>
    <t>2.7</t>
  </si>
  <si>
    <t>2.8</t>
  </si>
  <si>
    <t>2.9</t>
  </si>
  <si>
    <t>Desenvolvimento de produto, técnica ou processo</t>
  </si>
  <si>
    <t>2.10</t>
  </si>
  <si>
    <t>2.11</t>
  </si>
  <si>
    <t>2.12</t>
  </si>
  <si>
    <t>2.13</t>
  </si>
  <si>
    <t>2.14</t>
  </si>
  <si>
    <t>Comunicado técnico e ou profissional  em jornais/revistas  de divulgação ( no máximo 10)</t>
  </si>
  <si>
    <t>2.15</t>
  </si>
  <si>
    <t>Patente com registro no  INPI</t>
  </si>
  <si>
    <t>2.16</t>
  </si>
  <si>
    <t xml:space="preserve">Texto completo e inédito em  anais  de evento internacional </t>
  </si>
  <si>
    <t>2.17</t>
  </si>
  <si>
    <t xml:space="preserve">Texto completo e inédito em  anais  de evento nacional </t>
  </si>
  <si>
    <t>2.18</t>
  </si>
  <si>
    <t>Textos completo e inédito em evento regional, estadual e ou local (no máximo 10)</t>
  </si>
  <si>
    <t>2.19</t>
  </si>
  <si>
    <t>Palestrante convidado para conferência em eventos científicos/técnicos/profissionais  (no máximo 4)</t>
  </si>
  <si>
    <t>Apresentação de trabalho em reunião científica, técnica e profissional  e ou em  programa de rádio ou televisão (no máximo 10)</t>
  </si>
  <si>
    <t>3. Atuação acadêmica/técnica e Profissional na área de concentração do Programa (Peso = 30%)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</si>
  <si>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</si>
  <si>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</si>
  <si>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</si>
  <si>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</si>
  <si>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</si>
  <si>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</si>
  <si>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</si>
  <si>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</si>
  <si>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</si>
  <si>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Avaliador de projeto público e atividades técnicas e ou profissionais (no máximo 5)</t>
  </si>
  <si>
    <t>3.10</t>
  </si>
  <si>
    <t>3.11</t>
  </si>
  <si>
    <t>3.12</t>
  </si>
  <si>
    <t>3.13</t>
  </si>
  <si>
    <t>Sub-Total 3</t>
  </si>
  <si>
    <t>TOTAL</t>
  </si>
  <si>
    <t xml:space="preserve">Local: </t>
  </si>
  <si>
    <t>Data:</t>
  </si>
  <si>
    <t>Assinatura do candidato (a)</t>
  </si>
  <si>
    <t>1. Formação acadêmica, técnica, profissional, complementar e vínculo empregatício (Peso 40%)</t>
  </si>
  <si>
    <t>Experiência profissional na área (no máximo 10) (Semestre)</t>
  </si>
  <si>
    <t>Experiência docente superior em disciplinas da  área (máximo 10) (Semestre)</t>
  </si>
  <si>
    <t>Divulgação técnica  (artigo publicado em revista técnica e ou profissional)</t>
  </si>
  <si>
    <t xml:space="preserve">Divulgação técnica  (artigo no prelo em revista técnica e ou profissional) </t>
  </si>
  <si>
    <t xml:space="preserve">Artigo acadêmico aceito para publicação em períodico Qualis da área  </t>
  </si>
  <si>
    <t>Vínculo empregatício em Instituição de Ensino, Pesquisa e ou Extensão (no máximo 2)</t>
  </si>
  <si>
    <t>Graduação na área do curso (no máximo 2)</t>
  </si>
  <si>
    <t>Estágio extracurricular acima de 12 meses na área do curso</t>
  </si>
  <si>
    <t>Estágio extracurricular entre 6 a 12 meses na área do curso</t>
  </si>
  <si>
    <t>Estágio extracurricular inferior a 6 meses na área do curso</t>
  </si>
  <si>
    <t>Mestrado  na área do curso</t>
  </si>
  <si>
    <t>Especialização na área do curso  (no máximo 2)</t>
  </si>
  <si>
    <t>Especialização em  áreas afins (com disciplinas da área no histórico), no máximo 1</t>
  </si>
  <si>
    <t xml:space="preserve">   - carga horária entre  61 a 160 horas (no máximo 5)</t>
  </si>
  <si>
    <t>Elaboração e  ou avaliação de projetos,  programas  e portífólios (no máximo  4)</t>
  </si>
  <si>
    <t>Exerce ou exerceu cargo e ou função de gestor (no máximo 2)</t>
  </si>
  <si>
    <t>Desenvolve atividades de pesquisa e ou extensão na área do curso ( no máximo 4)</t>
  </si>
  <si>
    <t>Instrutor de curso de capacitação  técnica/profissional na área do curso (no máximo 4)</t>
  </si>
  <si>
    <t>Membro de equipe de projeto  (no máximo 4)</t>
  </si>
  <si>
    <t>Monitoria em disciplina de interesse da área de concentração do curso (Semestre)</t>
  </si>
  <si>
    <t>Gerente de  projeto (no máximo 4)</t>
  </si>
  <si>
    <t>Membro de banca examinadora de mestrado acadêmico ou profissional</t>
  </si>
  <si>
    <t>Vínculo empregatício em Instituição Pública (no máximo 2)</t>
  </si>
  <si>
    <t>2. Produção acadêmica, técnica e profissional na área de concentração do Programa (Peso = 30%)</t>
  </si>
  <si>
    <t>Relatório de prestação de serviço técnico, auditoria, consultoria, assessoria e pareceres (no máximo 10)</t>
  </si>
  <si>
    <t>2.1</t>
  </si>
  <si>
    <t>Bolsista enquanto aluno de graduação</t>
  </si>
  <si>
    <t>Experiência docente no ensino médio e técnico em disciplinas da área (máximo 10) (Semestre)</t>
  </si>
  <si>
    <t>Orientador ou co-orientador acadêmico, técnico e/ou profissional (no máximo 10)</t>
  </si>
  <si>
    <t>Orientador ou co-orientador de mestrando acadêmico e/ou profissional (no máximo 10)</t>
  </si>
  <si>
    <t xml:space="preserve"> Sub-total 2</t>
  </si>
  <si>
    <t>Mestrado em áreas afins (apresenta disciplinas da área do curso no histórico escolar)</t>
  </si>
  <si>
    <t>Nome do candidato(a):</t>
  </si>
  <si>
    <t>2.5</t>
  </si>
  <si>
    <t>BAREMA DE AVALIAÇÃO DO CURRÍCULO LATTES</t>
  </si>
  <si>
    <r>
      <t xml:space="preserve">Aluno Especial em Cursos de Pós-Graduação </t>
    </r>
    <r>
      <rPr>
        <i/>
        <sz val="7.5"/>
        <color indexed="8"/>
        <rFont val="Times New Roman"/>
        <family val="1"/>
      </rPr>
      <t>stricto sensu</t>
    </r>
    <r>
      <rPr>
        <sz val="7.5"/>
        <color indexed="8"/>
        <rFont val="Times New Roman"/>
        <family val="1"/>
      </rPr>
      <t xml:space="preserve"> na área do curso (por disciplina, no máximo  4)</t>
    </r>
  </si>
  <si>
    <r>
      <t xml:space="preserve">Artigo acadêmico publicado  em periódico  </t>
    </r>
    <r>
      <rPr>
        <i/>
        <sz val="7.5"/>
        <color indexed="8"/>
        <rFont val="Times New Roman"/>
        <family val="1"/>
      </rPr>
      <t xml:space="preserve">Qualis </t>
    </r>
    <r>
      <rPr>
        <sz val="7.5"/>
        <color indexed="8"/>
        <rFont val="Times New Roman"/>
        <family val="1"/>
      </rPr>
      <t xml:space="preserve">da área </t>
    </r>
  </si>
  <si>
    <t>Cursos, treinamentos, capacitações, desenvolvimento técnico e profissional de habilidades na área do curso</t>
  </si>
  <si>
    <t>Relatório de análise de gestão de CT&amp;I, ambiental, organizacional, econômico ou social (no máx. 4)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</si>
</sst>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\ #,##0.00"/>
  </numFmts>
  <fonts count="3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.5"/>
      <name val="Times New Roman"/>
      <family val="1"/>
    </font>
    <font>
      <b/>
      <sz val="7.5"/>
      <color indexed="12"/>
      <name val="Times New Roman"/>
      <family val="1"/>
    </font>
    <font>
      <b/>
      <sz val="7.5"/>
      <color indexed="8"/>
      <name val="Times New Roman"/>
      <family val="1"/>
    </font>
    <font>
      <sz val="7.5"/>
      <color indexed="8"/>
      <name val="Times New Roman"/>
      <family val="1"/>
    </font>
    <font>
      <i/>
      <sz val="7.5"/>
      <color indexed="8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8" fillId="16" borderId="10" xfId="0" applyFont="1" applyFill="1" applyBorder="1" applyAlignment="1">
      <alignment horizontal="center" vertical="center"/>
    </xf>
    <xf numFmtId="0" fontId="8" fillId="16" borderId="10" xfId="0" applyFont="1" applyFill="1" applyBorder="1" applyAlignment="1">
      <alignment horizontal="center" vertical="center" wrapText="1"/>
    </xf>
    <xf numFmtId="4" fontId="8" fillId="16" borderId="10" xfId="0" applyNumberFormat="1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  <xf numFmtId="4" fontId="8" fillId="24" borderId="10" xfId="0" applyNumberFormat="1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 wrapText="1"/>
    </xf>
    <xf numFmtId="4" fontId="8" fillId="25" borderId="10" xfId="0" applyNumberFormat="1" applyFont="1" applyFill="1" applyBorder="1" applyAlignment="1">
      <alignment horizontal="center" wrapText="1"/>
    </xf>
    <xf numFmtId="0" fontId="8" fillId="16" borderId="12" xfId="0" applyFont="1" applyFill="1" applyBorder="1" applyAlignment="1">
      <alignment/>
    </xf>
    <xf numFmtId="0" fontId="8" fillId="16" borderId="13" xfId="0" applyFont="1" applyFill="1" applyBorder="1" applyAlignment="1">
      <alignment/>
    </xf>
    <xf numFmtId="0" fontId="8" fillId="16" borderId="11" xfId="0" applyFont="1" applyFill="1" applyBorder="1" applyAlignment="1">
      <alignment/>
    </xf>
    <xf numFmtId="0" fontId="8" fillId="16" borderId="10" xfId="0" applyFont="1" applyFill="1" applyBorder="1" applyAlignment="1">
      <alignment horizontal="center" wrapText="1"/>
    </xf>
    <xf numFmtId="4" fontId="8" fillId="16" borderId="10" xfId="0" applyNumberFormat="1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wrapText="1"/>
    </xf>
    <xf numFmtId="0" fontId="8" fillId="25" borderId="10" xfId="0" applyFont="1" applyFill="1" applyBorder="1" applyAlignment="1">
      <alignment horizontal="center"/>
    </xf>
    <xf numFmtId="4" fontId="8" fillId="25" borderId="10" xfId="0" applyNumberFormat="1" applyFont="1" applyFill="1" applyBorder="1" applyAlignment="1">
      <alignment horizontal="center"/>
    </xf>
    <xf numFmtId="0" fontId="9" fillId="24" borderId="14" xfId="0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0" fontId="9" fillId="24" borderId="17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/>
    </xf>
    <xf numFmtId="0" fontId="9" fillId="24" borderId="20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" fillId="24" borderId="12" xfId="0" applyFont="1" applyFill="1" applyBorder="1" applyAlignment="1">
      <alignment horizontal="left" vertical="center" wrapText="1"/>
    </xf>
    <xf numFmtId="0" fontId="9" fillId="24" borderId="13" xfId="0" applyFont="1" applyFill="1" applyBorder="1" applyAlignment="1">
      <alignment horizontal="left" vertical="center" wrapText="1"/>
    </xf>
    <xf numFmtId="0" fontId="9" fillId="24" borderId="11" xfId="0" applyFont="1" applyFill="1" applyBorder="1" applyAlignment="1">
      <alignment horizontal="left" vertical="center" wrapText="1"/>
    </xf>
    <xf numFmtId="0" fontId="8" fillId="16" borderId="12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 vertical="center" wrapText="1"/>
    </xf>
    <xf numFmtId="0" fontId="8" fillId="16" borderId="12" xfId="0" applyFont="1" applyFill="1" applyBorder="1" applyAlignment="1">
      <alignment horizontal="left"/>
    </xf>
    <xf numFmtId="0" fontId="8" fillId="16" borderId="13" xfId="0" applyFont="1" applyFill="1" applyBorder="1" applyAlignment="1">
      <alignment horizontal="left"/>
    </xf>
    <xf numFmtId="0" fontId="8" fillId="16" borderId="11" xfId="0" applyFont="1" applyFill="1" applyBorder="1" applyAlignment="1">
      <alignment horizontal="left"/>
    </xf>
    <xf numFmtId="0" fontId="8" fillId="16" borderId="10" xfId="0" applyFont="1" applyFill="1" applyBorder="1" applyAlignment="1">
      <alignment horizontal="center"/>
    </xf>
    <xf numFmtId="0" fontId="8" fillId="16" borderId="12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left" vertical="center" wrapText="1"/>
    </xf>
    <xf numFmtId="0" fontId="11" fillId="24" borderId="13" xfId="0" applyFont="1" applyFill="1" applyBorder="1" applyAlignment="1">
      <alignment horizontal="left" vertical="center" wrapText="1"/>
    </xf>
    <xf numFmtId="0" fontId="11" fillId="24" borderId="11" xfId="0" applyFont="1" applyFill="1" applyBorder="1" applyAlignment="1">
      <alignment horizontal="left" vertical="center" wrapText="1"/>
    </xf>
    <xf numFmtId="0" fontId="9" fillId="24" borderId="12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 wrapText="1"/>
    </xf>
    <xf numFmtId="0" fontId="9" fillId="24" borderId="13" xfId="0" applyFont="1" applyFill="1" applyBorder="1" applyAlignment="1">
      <alignment horizontal="center" wrapText="1"/>
    </xf>
    <xf numFmtId="0" fontId="9" fillId="24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25" borderId="12" xfId="0" applyFont="1" applyFill="1" applyBorder="1" applyAlignment="1">
      <alignment horizontal="center" vertical="center" wrapText="1"/>
    </xf>
    <xf numFmtId="0" fontId="8" fillId="25" borderId="13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 vertical="center"/>
    </xf>
    <xf numFmtId="0" fontId="7" fillId="24" borderId="13" xfId="0" applyFont="1" applyFill="1" applyBorder="1" applyAlignment="1">
      <alignment horizontal="left" vertical="center"/>
    </xf>
    <xf numFmtId="0" fontId="7" fillId="24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8" fillId="25" borderId="13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encrypted-tbn2.gstatic.com/images?q=tbn:ANd9GcSoHmlLBTY_DrGaY6b4g-hV7ytWrgNDYpG8akuDCDmN874tt3pwMg" TargetMode="Externa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0</xdr:rowOff>
    </xdr:from>
    <xdr:to>
      <xdr:col>7</xdr:col>
      <xdr:colOff>485775</xdr:colOff>
      <xdr:row>3</xdr:row>
      <xdr:rowOff>57150</xdr:rowOff>
    </xdr:to>
    <xdr:pic>
      <xdr:nvPicPr>
        <xdr:cNvPr id="1" name="Imagem 3" descr="https://encrypted-tbn2.gstatic.com/images?q=tbn:ANd9GcSoHmlLBTY_DrGaY6b4g-hV7ytWrgNDYpG8akuDCDmN874tt3pwM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14850" y="47625"/>
          <a:ext cx="733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0</xdr:row>
      <xdr:rowOff>19050</xdr:rowOff>
    </xdr:from>
    <xdr:to>
      <xdr:col>2</xdr:col>
      <xdr:colOff>438150</xdr:colOff>
      <xdr:row>3</xdr:row>
      <xdr:rowOff>76200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rcRect l="-4740" t="-11735" r="-2156" b="-11735"/>
        <a:stretch>
          <a:fillRect/>
        </a:stretch>
      </xdr:blipFill>
      <xdr:spPr>
        <a:xfrm>
          <a:off x="542925" y="19050"/>
          <a:ext cx="6286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6"/>
  <sheetViews>
    <sheetView tabSelected="1" zoomScale="150" zoomScaleNormal="150" zoomScalePageLayoutView="0" workbookViewId="0" topLeftCell="A1">
      <selection activeCell="H27" sqref="H27:H29"/>
    </sheetView>
  </sheetViews>
  <sheetFormatPr defaultColWidth="9.140625" defaultRowHeight="12.75"/>
  <cols>
    <col min="1" max="1" width="4.7109375" style="0" customWidth="1"/>
    <col min="2" max="2" width="6.28125" style="0" bestFit="1" customWidth="1"/>
    <col min="6" max="6" width="27.00390625" style="0" customWidth="1"/>
    <col min="7" max="7" width="6.00390625" style="0" customWidth="1"/>
    <col min="8" max="8" width="8.00390625" style="0" customWidth="1"/>
    <col min="9" max="9" width="4.57421875" style="0" customWidth="1"/>
  </cols>
  <sheetData>
    <row r="1" ht="3.75" customHeight="1"/>
    <row r="2" spans="1:9" ht="12.75">
      <c r="A2" s="68"/>
      <c r="B2" s="69"/>
      <c r="C2" s="69"/>
      <c r="D2" s="69"/>
      <c r="E2" s="69"/>
      <c r="F2" s="69"/>
      <c r="G2" s="69"/>
      <c r="H2" s="69"/>
      <c r="I2" s="69"/>
    </row>
    <row r="3" spans="1:9" ht="12.75">
      <c r="A3" s="69"/>
      <c r="B3" s="69"/>
      <c r="C3" s="69"/>
      <c r="D3" s="69"/>
      <c r="E3" s="69"/>
      <c r="F3" s="69"/>
      <c r="G3" s="69"/>
      <c r="H3" s="69"/>
      <c r="I3" s="69"/>
    </row>
    <row r="4" spans="1:9" ht="12.75">
      <c r="A4" s="70"/>
      <c r="B4" s="70"/>
      <c r="C4" s="70"/>
      <c r="D4" s="70"/>
      <c r="E4" s="70"/>
      <c r="F4" s="70"/>
      <c r="G4" s="70"/>
      <c r="H4" s="70"/>
      <c r="I4" s="70"/>
    </row>
    <row r="5" spans="1:9" ht="12.75">
      <c r="A5" s="70"/>
      <c r="B5" s="70"/>
      <c r="C5" s="70"/>
      <c r="D5" s="70"/>
      <c r="E5" s="70"/>
      <c r="F5" s="70"/>
      <c r="G5" s="70"/>
      <c r="H5" s="70"/>
      <c r="I5" s="70"/>
    </row>
    <row r="6" spans="1:9" ht="12.75">
      <c r="A6" s="1"/>
      <c r="B6" s="70" t="s">
        <v>115</v>
      </c>
      <c r="C6" s="70"/>
      <c r="D6" s="70"/>
      <c r="E6" s="70"/>
      <c r="F6" s="70"/>
      <c r="G6" s="70"/>
      <c r="H6" s="70"/>
      <c r="I6" s="1"/>
    </row>
    <row r="7" spans="1:9" ht="12.75">
      <c r="A7" s="71"/>
      <c r="B7" s="71"/>
      <c r="C7" s="71"/>
      <c r="D7" s="71"/>
      <c r="E7" s="71"/>
      <c r="F7" s="71"/>
      <c r="G7" s="71"/>
      <c r="H7" s="71"/>
      <c r="I7" s="71"/>
    </row>
    <row r="8" spans="1:9" ht="12.75">
      <c r="A8" s="72" t="s">
        <v>113</v>
      </c>
      <c r="B8" s="73"/>
      <c r="C8" s="73"/>
      <c r="D8" s="73"/>
      <c r="E8" s="73"/>
      <c r="F8" s="73"/>
      <c r="G8" s="73"/>
      <c r="H8" s="73"/>
      <c r="I8" s="74"/>
    </row>
    <row r="9" spans="1:9" ht="15.75" customHeight="1">
      <c r="A9" s="85"/>
      <c r="B9" s="86"/>
      <c r="C9" s="86"/>
      <c r="D9" s="86"/>
      <c r="E9" s="86"/>
      <c r="F9" s="86"/>
      <c r="G9" s="86"/>
      <c r="H9" s="86"/>
      <c r="I9" s="87"/>
    </row>
    <row r="10" spans="1:11" ht="19.5">
      <c r="A10" s="2" t="s">
        <v>0</v>
      </c>
      <c r="B10" s="48" t="s">
        <v>1</v>
      </c>
      <c r="C10" s="49"/>
      <c r="D10" s="49"/>
      <c r="E10" s="49"/>
      <c r="F10" s="50"/>
      <c r="G10" s="3" t="s">
        <v>2</v>
      </c>
      <c r="H10" s="3" t="s">
        <v>3</v>
      </c>
      <c r="I10" s="4" t="s">
        <v>4</v>
      </c>
      <c r="K10" s="44"/>
    </row>
    <row r="11" spans="1:9" ht="12.75">
      <c r="A11" s="51" t="s">
        <v>80</v>
      </c>
      <c r="B11" s="52"/>
      <c r="C11" s="52"/>
      <c r="D11" s="52"/>
      <c r="E11" s="52"/>
      <c r="F11" s="53"/>
      <c r="G11" s="54"/>
      <c r="H11" s="55"/>
      <c r="I11" s="5"/>
    </row>
    <row r="12" spans="1:9" ht="12.75">
      <c r="A12" s="6" t="s">
        <v>5</v>
      </c>
      <c r="B12" s="45" t="s">
        <v>87</v>
      </c>
      <c r="C12" s="46"/>
      <c r="D12" s="46"/>
      <c r="E12" s="46"/>
      <c r="F12" s="47"/>
      <c r="G12" s="7">
        <v>2.5</v>
      </c>
      <c r="H12" s="8"/>
      <c r="I12" s="9">
        <f>IF(H12&lt;=2,H12*G12,5)</f>
        <v>0</v>
      </c>
    </row>
    <row r="13" spans="1:9" ht="12.75">
      <c r="A13" s="6" t="s">
        <v>6</v>
      </c>
      <c r="B13" s="45" t="s">
        <v>7</v>
      </c>
      <c r="C13" s="46"/>
      <c r="D13" s="46"/>
      <c r="E13" s="46"/>
      <c r="F13" s="47"/>
      <c r="G13" s="7">
        <v>1.5</v>
      </c>
      <c r="H13" s="8"/>
      <c r="I13" s="9">
        <f>IF(H13&lt;=1,G13*H13,1.5)</f>
        <v>0</v>
      </c>
    </row>
    <row r="14" spans="1:9" ht="12.75" customHeight="1">
      <c r="A14" s="6" t="s">
        <v>8</v>
      </c>
      <c r="B14" s="45" t="s">
        <v>107</v>
      </c>
      <c r="C14" s="46"/>
      <c r="D14" s="46"/>
      <c r="E14" s="46"/>
      <c r="F14" s="47"/>
      <c r="G14" s="7" t="s">
        <v>9</v>
      </c>
      <c r="H14" s="8"/>
      <c r="I14" s="9">
        <f>0.2*H14</f>
        <v>0</v>
      </c>
    </row>
    <row r="15" spans="1:9" ht="12.75">
      <c r="A15" s="6" t="s">
        <v>10</v>
      </c>
      <c r="B15" s="45" t="s">
        <v>88</v>
      </c>
      <c r="C15" s="46"/>
      <c r="D15" s="46"/>
      <c r="E15" s="46"/>
      <c r="F15" s="47"/>
      <c r="G15" s="7">
        <v>0.3</v>
      </c>
      <c r="H15" s="8"/>
      <c r="I15" s="9">
        <f>0.3*H15</f>
        <v>0</v>
      </c>
    </row>
    <row r="16" spans="1:9" ht="12.75">
      <c r="A16" s="6" t="s">
        <v>11</v>
      </c>
      <c r="B16" s="45" t="s">
        <v>89</v>
      </c>
      <c r="C16" s="46"/>
      <c r="D16" s="46"/>
      <c r="E16" s="46"/>
      <c r="F16" s="47"/>
      <c r="G16" s="7">
        <v>0.2</v>
      </c>
      <c r="H16" s="8"/>
      <c r="I16" s="9">
        <f>0.2*H16</f>
        <v>0</v>
      </c>
    </row>
    <row r="17" spans="1:9" ht="12.75">
      <c r="A17" s="6" t="s">
        <v>12</v>
      </c>
      <c r="B17" s="45" t="s">
        <v>90</v>
      </c>
      <c r="C17" s="46"/>
      <c r="D17" s="46"/>
      <c r="E17" s="46"/>
      <c r="F17" s="47"/>
      <c r="G17" s="7">
        <v>0.1</v>
      </c>
      <c r="H17" s="8"/>
      <c r="I17" s="9">
        <f>0.1*H17</f>
        <v>0</v>
      </c>
    </row>
    <row r="18" spans="1:9" ht="12.75">
      <c r="A18" s="6" t="s">
        <v>13</v>
      </c>
      <c r="B18" s="45" t="s">
        <v>91</v>
      </c>
      <c r="C18" s="46"/>
      <c r="D18" s="46"/>
      <c r="E18" s="46"/>
      <c r="F18" s="47"/>
      <c r="G18" s="7">
        <v>3</v>
      </c>
      <c r="H18" s="8"/>
      <c r="I18" s="9">
        <f>3*H18</f>
        <v>0</v>
      </c>
    </row>
    <row r="19" spans="1:9" ht="12.75">
      <c r="A19" s="6" t="s">
        <v>14</v>
      </c>
      <c r="B19" s="45" t="s">
        <v>112</v>
      </c>
      <c r="C19" s="46"/>
      <c r="D19" s="46"/>
      <c r="E19" s="46"/>
      <c r="F19" s="47"/>
      <c r="G19" s="7">
        <v>2.5</v>
      </c>
      <c r="H19" s="8"/>
      <c r="I19" s="9">
        <f>2.5*H19</f>
        <v>0</v>
      </c>
    </row>
    <row r="20" spans="1:9" ht="12.75">
      <c r="A20" s="6" t="s">
        <v>15</v>
      </c>
      <c r="B20" s="45" t="s">
        <v>92</v>
      </c>
      <c r="C20" s="46"/>
      <c r="D20" s="46"/>
      <c r="E20" s="46"/>
      <c r="F20" s="47"/>
      <c r="G20" s="7">
        <v>0.8</v>
      </c>
      <c r="H20" s="8"/>
      <c r="I20" s="9">
        <f>IF(H20&lt;=2,G20*H20,1.6)</f>
        <v>0</v>
      </c>
    </row>
    <row r="21" spans="1:9" ht="12.75">
      <c r="A21" s="6" t="s">
        <v>16</v>
      </c>
      <c r="B21" s="45" t="s">
        <v>93</v>
      </c>
      <c r="C21" s="46"/>
      <c r="D21" s="46"/>
      <c r="E21" s="46"/>
      <c r="F21" s="47"/>
      <c r="G21" s="7">
        <v>0.5</v>
      </c>
      <c r="H21" s="8"/>
      <c r="I21" s="9">
        <f>IF(H21&lt;=K180,G21*H21,0.5)</f>
        <v>0</v>
      </c>
    </row>
    <row r="22" spans="1:9" ht="12.75">
      <c r="A22" s="6" t="s">
        <v>17</v>
      </c>
      <c r="B22" s="45" t="s">
        <v>103</v>
      </c>
      <c r="C22" s="46"/>
      <c r="D22" s="46"/>
      <c r="E22" s="46"/>
      <c r="F22" s="47"/>
      <c r="G22" s="7">
        <v>0.3</v>
      </c>
      <c r="H22" s="8"/>
      <c r="I22" s="9">
        <f>IF(H22&lt;=2,G22*H22,0.6)</f>
        <v>0</v>
      </c>
    </row>
    <row r="23" spans="1:9" ht="12.75">
      <c r="A23" s="6" t="s">
        <v>18</v>
      </c>
      <c r="B23" s="45" t="s">
        <v>86</v>
      </c>
      <c r="C23" s="46"/>
      <c r="D23" s="46"/>
      <c r="E23" s="46"/>
      <c r="F23" s="47"/>
      <c r="G23" s="7">
        <v>0.2</v>
      </c>
      <c r="H23" s="8"/>
      <c r="I23" s="9">
        <f>IF(H23&lt;=B297,G23*H23,0.4)</f>
        <v>0</v>
      </c>
    </row>
    <row r="24" spans="1:9" ht="12.75">
      <c r="A24" s="6" t="s">
        <v>19</v>
      </c>
      <c r="B24" s="45" t="s">
        <v>20</v>
      </c>
      <c r="C24" s="46"/>
      <c r="D24" s="46"/>
      <c r="E24" s="46"/>
      <c r="F24" s="47"/>
      <c r="G24" s="7">
        <v>0.1</v>
      </c>
      <c r="H24" s="8"/>
      <c r="I24" s="9">
        <f>IF(H24&lt;=1,G24*H24,0.1)</f>
        <v>0</v>
      </c>
    </row>
    <row r="25" spans="1:9" ht="12.75">
      <c r="A25" s="6" t="s">
        <v>21</v>
      </c>
      <c r="B25" s="45" t="s">
        <v>118</v>
      </c>
      <c r="C25" s="46"/>
      <c r="D25" s="46"/>
      <c r="E25" s="46"/>
      <c r="F25" s="47"/>
      <c r="G25" s="62"/>
      <c r="H25" s="63"/>
      <c r="I25" s="64"/>
    </row>
    <row r="26" spans="1:9" ht="12.75">
      <c r="A26" s="6" t="s">
        <v>22</v>
      </c>
      <c r="B26" s="45" t="s">
        <v>23</v>
      </c>
      <c r="C26" s="46"/>
      <c r="D26" s="46"/>
      <c r="E26" s="46"/>
      <c r="F26" s="47"/>
      <c r="G26" s="7">
        <v>0.3</v>
      </c>
      <c r="H26" s="8"/>
      <c r="I26" s="9">
        <f>IF(H26&lt;=5,G26*H26,1.5)</f>
        <v>0</v>
      </c>
    </row>
    <row r="27" spans="1:9" ht="12.75">
      <c r="A27" s="6" t="s">
        <v>24</v>
      </c>
      <c r="B27" s="45" t="s">
        <v>94</v>
      </c>
      <c r="C27" s="46"/>
      <c r="D27" s="46"/>
      <c r="E27" s="46"/>
      <c r="F27" s="47"/>
      <c r="G27" s="7">
        <v>0.2</v>
      </c>
      <c r="H27" s="8"/>
      <c r="I27" s="9">
        <f>IF(H27&lt;=5,G27*H27,1)</f>
        <v>0</v>
      </c>
    </row>
    <row r="28" spans="1:9" ht="12.75">
      <c r="A28" s="6" t="s">
        <v>25</v>
      </c>
      <c r="B28" s="45" t="s">
        <v>26</v>
      </c>
      <c r="C28" s="46"/>
      <c r="D28" s="46"/>
      <c r="E28" s="46"/>
      <c r="F28" s="47"/>
      <c r="G28" s="7">
        <v>0.1</v>
      </c>
      <c r="H28" s="8"/>
      <c r="I28" s="9">
        <f>IF(H28&lt;=10,G28*H28,1)</f>
        <v>0</v>
      </c>
    </row>
    <row r="29" spans="1:9" ht="12.75">
      <c r="A29" s="6" t="s">
        <v>27</v>
      </c>
      <c r="B29" s="45" t="s">
        <v>116</v>
      </c>
      <c r="C29" s="46"/>
      <c r="D29" s="46"/>
      <c r="E29" s="46"/>
      <c r="F29" s="47"/>
      <c r="G29" s="10">
        <v>0.4</v>
      </c>
      <c r="H29" s="8"/>
      <c r="I29" s="9">
        <f>IF(H29&lt;=4,G29*H29,1.6)</f>
        <v>0</v>
      </c>
    </row>
    <row r="30" spans="1:9" ht="12.75" customHeight="1">
      <c r="A30" s="79" t="s">
        <v>28</v>
      </c>
      <c r="B30" s="80"/>
      <c r="C30" s="80"/>
      <c r="D30" s="80"/>
      <c r="E30" s="80"/>
      <c r="F30" s="81"/>
      <c r="G30" s="11"/>
      <c r="H30" s="12">
        <f>SUM(H12:H29)</f>
        <v>0</v>
      </c>
      <c r="I30" s="12">
        <f>IF(+SUM(I12:I29)&lt;=10,+SUM(I12:I29),10)</f>
        <v>0</v>
      </c>
    </row>
    <row r="31" spans="1:11" ht="12.75">
      <c r="A31" s="59"/>
      <c r="B31" s="60"/>
      <c r="C31" s="60"/>
      <c r="D31" s="60"/>
      <c r="E31" s="60"/>
      <c r="F31" s="60"/>
      <c r="G31" s="60"/>
      <c r="H31" s="60"/>
      <c r="I31" s="61"/>
      <c r="K31" s="44"/>
    </row>
    <row r="32" spans="1:11" ht="30">
      <c r="A32" s="13" t="s">
        <v>104</v>
      </c>
      <c r="B32" s="14"/>
      <c r="C32" s="14"/>
      <c r="D32" s="14"/>
      <c r="E32" s="14"/>
      <c r="F32" s="15"/>
      <c r="G32" s="16" t="s">
        <v>29</v>
      </c>
      <c r="H32" s="16" t="s">
        <v>30</v>
      </c>
      <c r="I32" s="17" t="s">
        <v>4</v>
      </c>
      <c r="K32" s="44"/>
    </row>
    <row r="33" spans="1:9" ht="12.75">
      <c r="A33" s="6" t="s">
        <v>106</v>
      </c>
      <c r="B33" s="56" t="s">
        <v>105</v>
      </c>
      <c r="C33" s="57"/>
      <c r="D33" s="57"/>
      <c r="E33" s="57"/>
      <c r="F33" s="58"/>
      <c r="G33" s="10">
        <v>0.1</v>
      </c>
      <c r="H33" s="18"/>
      <c r="I33" s="9">
        <f>IF(H33&lt;=10,G33*H33,1)</f>
        <v>0</v>
      </c>
    </row>
    <row r="34" spans="1:9" ht="12.75">
      <c r="A34" s="6" t="s">
        <v>31</v>
      </c>
      <c r="B34" s="56" t="s">
        <v>32</v>
      </c>
      <c r="C34" s="57"/>
      <c r="D34" s="57"/>
      <c r="E34" s="57"/>
      <c r="F34" s="58"/>
      <c r="G34" s="10">
        <v>0.4</v>
      </c>
      <c r="H34" s="18"/>
      <c r="I34" s="9">
        <f>IF(H34&lt;=5,G34*H34,2)</f>
        <v>0</v>
      </c>
    </row>
    <row r="35" spans="1:9" ht="12.75">
      <c r="A35" s="6" t="s">
        <v>33</v>
      </c>
      <c r="B35" s="45" t="s">
        <v>34</v>
      </c>
      <c r="C35" s="46"/>
      <c r="D35" s="46"/>
      <c r="E35" s="46"/>
      <c r="F35" s="47"/>
      <c r="G35" s="10">
        <v>3</v>
      </c>
      <c r="H35" s="18"/>
      <c r="I35" s="9">
        <f>G35*H35</f>
        <v>0</v>
      </c>
    </row>
    <row r="36" spans="1:9" ht="12.75">
      <c r="A36" s="6" t="s">
        <v>35</v>
      </c>
      <c r="B36" s="45" t="s">
        <v>36</v>
      </c>
      <c r="C36" s="46"/>
      <c r="D36" s="46"/>
      <c r="E36" s="46"/>
      <c r="F36" s="47"/>
      <c r="G36" s="10">
        <v>1</v>
      </c>
      <c r="H36" s="18"/>
      <c r="I36" s="9">
        <f>H36*G36</f>
        <v>0</v>
      </c>
    </row>
    <row r="37" spans="1:9" ht="12.75">
      <c r="A37" s="6" t="s">
        <v>114</v>
      </c>
      <c r="B37" s="45" t="s">
        <v>38</v>
      </c>
      <c r="C37" s="46"/>
      <c r="D37" s="46"/>
      <c r="E37" s="46"/>
      <c r="F37" s="47"/>
      <c r="G37" s="10">
        <v>0.5</v>
      </c>
      <c r="H37" s="18"/>
      <c r="I37" s="9">
        <f>IF(H37&lt;=4,G37*H37,2)</f>
        <v>0</v>
      </c>
    </row>
    <row r="38" spans="1:9" ht="12.75">
      <c r="A38" s="6" t="s">
        <v>37</v>
      </c>
      <c r="B38" s="45" t="s">
        <v>117</v>
      </c>
      <c r="C38" s="46"/>
      <c r="D38" s="46"/>
      <c r="E38" s="46"/>
      <c r="F38" s="47"/>
      <c r="G38" s="10">
        <v>1</v>
      </c>
      <c r="H38" s="18"/>
      <c r="I38" s="9">
        <f>G38*H38</f>
        <v>0</v>
      </c>
    </row>
    <row r="39" spans="1:9" ht="12.75">
      <c r="A39" s="6" t="s">
        <v>39</v>
      </c>
      <c r="B39" s="45" t="s">
        <v>119</v>
      </c>
      <c r="C39" s="46"/>
      <c r="D39" s="46"/>
      <c r="E39" s="46"/>
      <c r="F39" s="47"/>
      <c r="G39" s="10">
        <v>0.5</v>
      </c>
      <c r="H39" s="18"/>
      <c r="I39" s="9">
        <f>IF(H39&lt;=4,G39*H39,2)</f>
        <v>0</v>
      </c>
    </row>
    <row r="40" spans="1:9" ht="12.75">
      <c r="A40" s="6" t="s">
        <v>40</v>
      </c>
      <c r="B40" s="45" t="s">
        <v>42</v>
      </c>
      <c r="C40" s="46"/>
      <c r="D40" s="46"/>
      <c r="E40" s="46"/>
      <c r="F40" s="47"/>
      <c r="G40" s="10">
        <v>1</v>
      </c>
      <c r="H40" s="18"/>
      <c r="I40" s="9">
        <f>G40*H40</f>
        <v>0</v>
      </c>
    </row>
    <row r="41" spans="1:9" ht="12.75">
      <c r="A41" s="6" t="s">
        <v>41</v>
      </c>
      <c r="B41" s="45" t="s">
        <v>95</v>
      </c>
      <c r="C41" s="46"/>
      <c r="D41" s="46"/>
      <c r="E41" s="46"/>
      <c r="F41" s="47"/>
      <c r="G41" s="10">
        <v>0.5</v>
      </c>
      <c r="H41" s="18"/>
      <c r="I41" s="9">
        <f>IF(H41&lt;=4,G41*H41,2)</f>
        <v>0</v>
      </c>
    </row>
    <row r="42" spans="1:9" ht="12.75">
      <c r="A42" s="6" t="s">
        <v>43</v>
      </c>
      <c r="B42" s="45" t="s">
        <v>85</v>
      </c>
      <c r="C42" s="46"/>
      <c r="D42" s="46"/>
      <c r="E42" s="46"/>
      <c r="F42" s="47"/>
      <c r="G42" s="10">
        <v>1</v>
      </c>
      <c r="H42" s="18"/>
      <c r="I42" s="9">
        <f>G42*H42</f>
        <v>0</v>
      </c>
    </row>
    <row r="43" spans="1:9" ht="12.75">
      <c r="A43" s="6" t="s">
        <v>44</v>
      </c>
      <c r="B43" s="45" t="s">
        <v>83</v>
      </c>
      <c r="C43" s="46"/>
      <c r="D43" s="46"/>
      <c r="E43" s="46"/>
      <c r="F43" s="47"/>
      <c r="G43" s="10">
        <v>0.5</v>
      </c>
      <c r="H43" s="18"/>
      <c r="I43" s="9">
        <f>G43*H43</f>
        <v>0</v>
      </c>
    </row>
    <row r="44" spans="1:9" ht="12.75">
      <c r="A44" s="6" t="s">
        <v>45</v>
      </c>
      <c r="B44" s="45" t="s">
        <v>84</v>
      </c>
      <c r="C44" s="46"/>
      <c r="D44" s="46"/>
      <c r="E44" s="46"/>
      <c r="F44" s="47"/>
      <c r="G44" s="10">
        <v>0.5</v>
      </c>
      <c r="H44" s="18"/>
      <c r="I44" s="9">
        <f>G44*H44</f>
        <v>0</v>
      </c>
    </row>
    <row r="45" spans="1:9" ht="12.75">
      <c r="A45" s="6" t="s">
        <v>46</v>
      </c>
      <c r="B45" s="45" t="s">
        <v>48</v>
      </c>
      <c r="C45" s="46"/>
      <c r="D45" s="46"/>
      <c r="E45" s="46"/>
      <c r="F45" s="47"/>
      <c r="G45" s="10">
        <v>0.2</v>
      </c>
      <c r="H45" s="18"/>
      <c r="I45" s="9">
        <f>IF(H45&lt;=10,H45*G45,2)</f>
        <v>0</v>
      </c>
    </row>
    <row r="46" spans="1:9" ht="12.75">
      <c r="A46" s="6" t="s">
        <v>47</v>
      </c>
      <c r="B46" s="45" t="s">
        <v>50</v>
      </c>
      <c r="C46" s="46"/>
      <c r="D46" s="46"/>
      <c r="E46" s="46"/>
      <c r="F46" s="47"/>
      <c r="G46" s="10">
        <v>10</v>
      </c>
      <c r="H46" s="18"/>
      <c r="I46" s="9">
        <f>H46*G46</f>
        <v>0</v>
      </c>
    </row>
    <row r="47" spans="1:9" ht="12.75">
      <c r="A47" s="6" t="s">
        <v>49</v>
      </c>
      <c r="B47" s="45" t="s">
        <v>52</v>
      </c>
      <c r="C47" s="46"/>
      <c r="D47" s="46"/>
      <c r="E47" s="46"/>
      <c r="F47" s="47"/>
      <c r="G47" s="10">
        <v>0.5</v>
      </c>
      <c r="H47" s="18"/>
      <c r="I47" s="9">
        <f>H47*G47</f>
        <v>0</v>
      </c>
    </row>
    <row r="48" spans="1:9" ht="12.75">
      <c r="A48" s="6" t="s">
        <v>51</v>
      </c>
      <c r="B48" s="45" t="s">
        <v>54</v>
      </c>
      <c r="C48" s="46"/>
      <c r="D48" s="46"/>
      <c r="E48" s="46"/>
      <c r="F48" s="47"/>
      <c r="G48" s="10">
        <v>0.4</v>
      </c>
      <c r="H48" s="18"/>
      <c r="I48" s="9">
        <f>H48*G48</f>
        <v>0</v>
      </c>
    </row>
    <row r="49" spans="1:9" ht="12.75">
      <c r="A49" s="6" t="s">
        <v>53</v>
      </c>
      <c r="B49" s="45" t="s">
        <v>56</v>
      </c>
      <c r="C49" s="46"/>
      <c r="D49" s="46"/>
      <c r="E49" s="46"/>
      <c r="F49" s="47"/>
      <c r="G49" s="10">
        <v>0.2</v>
      </c>
      <c r="H49" s="18"/>
      <c r="I49" s="9">
        <f>IF(H49&lt;=10,H49*G49,2)</f>
        <v>0</v>
      </c>
    </row>
    <row r="50" spans="1:9" ht="12.75">
      <c r="A50" s="6" t="s">
        <v>55</v>
      </c>
      <c r="B50" s="45" t="s">
        <v>58</v>
      </c>
      <c r="C50" s="46"/>
      <c r="D50" s="46"/>
      <c r="E50" s="46"/>
      <c r="F50" s="47"/>
      <c r="G50" s="10">
        <v>0.5</v>
      </c>
      <c r="H50" s="18"/>
      <c r="I50" s="9">
        <f>IF(H50&lt;=4,H50*G50,2)</f>
        <v>0</v>
      </c>
    </row>
    <row r="51" spans="1:9" ht="22.5" customHeight="1">
      <c r="A51" s="6" t="s">
        <v>57</v>
      </c>
      <c r="B51" s="45" t="s">
        <v>59</v>
      </c>
      <c r="C51" s="46"/>
      <c r="D51" s="46"/>
      <c r="E51" s="46"/>
      <c r="F51" s="47"/>
      <c r="G51" s="10">
        <v>0.2</v>
      </c>
      <c r="H51" s="18"/>
      <c r="I51" s="9">
        <f>IF(H51&lt;=10,H51*G51,2)</f>
        <v>0</v>
      </c>
    </row>
    <row r="52" spans="1:9" ht="12.75" customHeight="1">
      <c r="A52" s="79" t="s">
        <v>111</v>
      </c>
      <c r="B52" s="80"/>
      <c r="C52" s="80"/>
      <c r="D52" s="80"/>
      <c r="E52" s="80"/>
      <c r="F52" s="81"/>
      <c r="G52" s="11"/>
      <c r="H52" s="11"/>
      <c r="I52" s="12">
        <f>IF(+SUM(I33:I51)&lt;=10,+SUM(I33:I51),10)</f>
        <v>0</v>
      </c>
    </row>
    <row r="53" spans="1:9" ht="12.75">
      <c r="A53" s="59"/>
      <c r="B53" s="60"/>
      <c r="C53" s="60"/>
      <c r="D53" s="60"/>
      <c r="E53" s="60"/>
      <c r="F53" s="60"/>
      <c r="G53" s="60"/>
      <c r="H53" s="60"/>
      <c r="I53" s="61"/>
    </row>
    <row r="54" spans="1:9" ht="20.25">
      <c r="A54" s="51" t="s">
        <v>60</v>
      </c>
      <c r="B54" s="52"/>
      <c r="C54" s="52"/>
      <c r="D54" s="52"/>
      <c r="E54" s="52"/>
      <c r="F54" s="53"/>
      <c r="G54" s="16" t="s">
        <v>2</v>
      </c>
      <c r="H54" s="16" t="s">
        <v>30</v>
      </c>
      <c r="I54" s="17" t="s">
        <v>4</v>
      </c>
    </row>
    <row r="55" spans="1:9" ht="12.75">
      <c r="A55" s="19" t="s">
        <v>61</v>
      </c>
      <c r="B55" s="65" t="s">
        <v>96</v>
      </c>
      <c r="C55" s="66"/>
      <c r="D55" s="66"/>
      <c r="E55" s="66"/>
      <c r="F55" s="67"/>
      <c r="G55" s="20">
        <v>0.5</v>
      </c>
      <c r="H55" s="21"/>
      <c r="I55" s="22">
        <f>IF(H55&lt;=2,H55*G55,1)</f>
        <v>0</v>
      </c>
    </row>
    <row r="56" spans="1:9" ht="12.75">
      <c r="A56" s="19" t="s">
        <v>62</v>
      </c>
      <c r="B56" s="65" t="s">
        <v>97</v>
      </c>
      <c r="C56" s="66"/>
      <c r="D56" s="66"/>
      <c r="E56" s="66"/>
      <c r="F56" s="67"/>
      <c r="G56" s="20">
        <v>0.5</v>
      </c>
      <c r="H56" s="21"/>
      <c r="I56" s="22">
        <f>IF(H56&lt;=4,G56*H56,2)</f>
        <v>0</v>
      </c>
    </row>
    <row r="57" spans="1:9" ht="12.75">
      <c r="A57" s="19" t="s">
        <v>63</v>
      </c>
      <c r="B57" s="65" t="s">
        <v>98</v>
      </c>
      <c r="C57" s="66"/>
      <c r="D57" s="66"/>
      <c r="E57" s="66"/>
      <c r="F57" s="67"/>
      <c r="G57" s="20">
        <v>0.25</v>
      </c>
      <c r="H57" s="21"/>
      <c r="I57" s="22">
        <f>IF(H57&lt;=4,H57*G57,1)</f>
        <v>0</v>
      </c>
    </row>
    <row r="58" spans="1:9" ht="12.75">
      <c r="A58" s="19" t="s">
        <v>64</v>
      </c>
      <c r="B58" s="65" t="s">
        <v>99</v>
      </c>
      <c r="C58" s="66"/>
      <c r="D58" s="66"/>
      <c r="E58" s="66"/>
      <c r="F58" s="67"/>
      <c r="G58" s="20">
        <v>0.2</v>
      </c>
      <c r="H58" s="21"/>
      <c r="I58" s="22">
        <f>IF(H58&lt;=4,G58*H58,0.8)</f>
        <v>0</v>
      </c>
    </row>
    <row r="59" spans="1:9" ht="12.75">
      <c r="A59" s="19" t="s">
        <v>65</v>
      </c>
      <c r="B59" s="65" t="s">
        <v>100</v>
      </c>
      <c r="C59" s="66"/>
      <c r="D59" s="66"/>
      <c r="E59" s="66"/>
      <c r="F59" s="67"/>
      <c r="G59" s="20">
        <v>0.2</v>
      </c>
      <c r="H59" s="21"/>
      <c r="I59" s="22">
        <f>H59*G59</f>
        <v>0</v>
      </c>
    </row>
    <row r="60" spans="1:9" ht="12.75">
      <c r="A60" s="19" t="s">
        <v>66</v>
      </c>
      <c r="B60" s="65" t="s">
        <v>101</v>
      </c>
      <c r="C60" s="66"/>
      <c r="D60" s="66"/>
      <c r="E60" s="66"/>
      <c r="F60" s="67"/>
      <c r="G60" s="20">
        <v>0.4</v>
      </c>
      <c r="H60" s="21"/>
      <c r="I60" s="22">
        <f>IF(H60&lt;=4,G60*H60,2)</f>
        <v>0</v>
      </c>
    </row>
    <row r="61" spans="1:9" ht="12.75">
      <c r="A61" s="19" t="s">
        <v>67</v>
      </c>
      <c r="B61" s="65" t="s">
        <v>109</v>
      </c>
      <c r="C61" s="66"/>
      <c r="D61" s="66"/>
      <c r="E61" s="66"/>
      <c r="F61" s="67"/>
      <c r="G61" s="20">
        <v>0.2</v>
      </c>
      <c r="H61" s="21"/>
      <c r="I61" s="22">
        <f>IF(H61&lt;=10,G61*H61,2)</f>
        <v>0</v>
      </c>
    </row>
    <row r="62" spans="1:9" ht="12.75">
      <c r="A62" s="19" t="s">
        <v>68</v>
      </c>
      <c r="B62" s="65" t="s">
        <v>110</v>
      </c>
      <c r="C62" s="66"/>
      <c r="D62" s="66"/>
      <c r="E62" s="66"/>
      <c r="F62" s="67"/>
      <c r="G62" s="20">
        <v>0.5</v>
      </c>
      <c r="H62" s="21"/>
      <c r="I62" s="22">
        <f>IF(H62&lt;=10,H62*G62,5)</f>
        <v>0</v>
      </c>
    </row>
    <row r="63" spans="1:9" ht="12.75">
      <c r="A63" s="19" t="s">
        <v>69</v>
      </c>
      <c r="B63" s="65" t="s">
        <v>70</v>
      </c>
      <c r="C63" s="66"/>
      <c r="D63" s="66"/>
      <c r="E63" s="66"/>
      <c r="F63" s="67"/>
      <c r="G63" s="20">
        <v>0.4</v>
      </c>
      <c r="H63" s="21"/>
      <c r="I63" s="22">
        <f>IF(H63&lt;=5,H63*G63,2)</f>
        <v>0</v>
      </c>
    </row>
    <row r="64" spans="1:9" ht="12.75">
      <c r="A64" s="19" t="s">
        <v>71</v>
      </c>
      <c r="B64" s="65" t="s">
        <v>102</v>
      </c>
      <c r="C64" s="66"/>
      <c r="D64" s="66"/>
      <c r="E64" s="66"/>
      <c r="F64" s="67"/>
      <c r="G64" s="20">
        <v>1</v>
      </c>
      <c r="H64" s="21"/>
      <c r="I64" s="22">
        <f>H64*G64</f>
        <v>0</v>
      </c>
    </row>
    <row r="65" spans="1:9" ht="12.75">
      <c r="A65" s="19" t="s">
        <v>72</v>
      </c>
      <c r="B65" s="65" t="s">
        <v>81</v>
      </c>
      <c r="C65" s="66"/>
      <c r="D65" s="66"/>
      <c r="E65" s="66"/>
      <c r="F65" s="67"/>
      <c r="G65" s="20">
        <v>0.1</v>
      </c>
      <c r="H65" s="21"/>
      <c r="I65" s="22">
        <f>IF(H65&lt;=10,H65*G65,1)</f>
        <v>0</v>
      </c>
    </row>
    <row r="66" spans="1:9" ht="12.75">
      <c r="A66" s="19" t="s">
        <v>73</v>
      </c>
      <c r="B66" s="65" t="s">
        <v>82</v>
      </c>
      <c r="C66" s="66"/>
      <c r="D66" s="66"/>
      <c r="E66" s="66"/>
      <c r="F66" s="67"/>
      <c r="G66" s="20">
        <v>0.2</v>
      </c>
      <c r="H66" s="21"/>
      <c r="I66" s="22">
        <f>IF(H66&lt;=10,H66*G66,2)</f>
        <v>0</v>
      </c>
    </row>
    <row r="67" spans="1:9" ht="12.75">
      <c r="A67" s="19" t="s">
        <v>74</v>
      </c>
      <c r="B67" s="65" t="s">
        <v>108</v>
      </c>
      <c r="C67" s="66"/>
      <c r="D67" s="66"/>
      <c r="E67" s="66"/>
      <c r="F67" s="67"/>
      <c r="G67" s="20">
        <v>0.1</v>
      </c>
      <c r="H67" s="21"/>
      <c r="I67" s="22">
        <f>IF(H67&lt;=10,H67*G67,1)</f>
        <v>0</v>
      </c>
    </row>
    <row r="68" spans="1:9" ht="12.75">
      <c r="A68" s="82" t="s">
        <v>75</v>
      </c>
      <c r="B68" s="83"/>
      <c r="C68" s="83"/>
      <c r="D68" s="83"/>
      <c r="E68" s="83"/>
      <c r="F68" s="84"/>
      <c r="G68" s="11"/>
      <c r="H68" s="11"/>
      <c r="I68" s="12">
        <f>IF(+SUM(I55:I67)&lt;=10,+SUM(I55:I67),10)</f>
        <v>0</v>
      </c>
    </row>
    <row r="69" spans="1:9" ht="12.75">
      <c r="A69" s="88"/>
      <c r="B69" s="89"/>
      <c r="C69" s="89"/>
      <c r="D69" s="89"/>
      <c r="E69" s="89"/>
      <c r="F69" s="89"/>
      <c r="G69" s="89"/>
      <c r="H69" s="89"/>
      <c r="I69" s="90"/>
    </row>
    <row r="70" spans="1:9" ht="12.75">
      <c r="A70" s="91" t="s">
        <v>76</v>
      </c>
      <c r="B70" s="92"/>
      <c r="C70" s="92"/>
      <c r="D70" s="92"/>
      <c r="E70" s="92"/>
      <c r="F70" s="92"/>
      <c r="G70" s="93"/>
      <c r="H70" s="23">
        <f>SUM(H30,H52,H68)</f>
        <v>0</v>
      </c>
      <c r="I70" s="24">
        <f>(+I30*0.4+I52*0.3+I68*0.3)*10</f>
        <v>0</v>
      </c>
    </row>
    <row r="71" spans="1:9" ht="12.75">
      <c r="A71" s="25"/>
      <c r="B71" s="26"/>
      <c r="C71" s="26"/>
      <c r="D71" s="26"/>
      <c r="E71" s="26"/>
      <c r="F71" s="26"/>
      <c r="G71" s="27"/>
      <c r="H71" s="27"/>
      <c r="I71" s="28"/>
    </row>
    <row r="72" spans="1:9" ht="12.75">
      <c r="A72" s="29"/>
      <c r="B72" s="30" t="s">
        <v>77</v>
      </c>
      <c r="C72" s="77"/>
      <c r="D72" s="77"/>
      <c r="E72" s="77"/>
      <c r="F72" s="77"/>
      <c r="G72" s="77"/>
      <c r="H72" s="77"/>
      <c r="I72" s="78"/>
    </row>
    <row r="73" spans="1:9" ht="12.75">
      <c r="A73" s="31"/>
      <c r="B73" s="32" t="s">
        <v>78</v>
      </c>
      <c r="C73" s="33"/>
      <c r="D73" s="33"/>
      <c r="E73" s="33"/>
      <c r="F73" s="34"/>
      <c r="G73" s="35"/>
      <c r="H73" s="35"/>
      <c r="I73" s="36"/>
    </row>
    <row r="74" spans="1:9" ht="12.75">
      <c r="A74" s="29"/>
      <c r="B74" s="37"/>
      <c r="C74" s="38"/>
      <c r="D74" s="75"/>
      <c r="E74" s="75"/>
      <c r="F74" s="75"/>
      <c r="G74" s="38"/>
      <c r="H74" s="37"/>
      <c r="I74" s="39"/>
    </row>
    <row r="75" spans="1:9" ht="12.75">
      <c r="A75" s="76" t="s">
        <v>79</v>
      </c>
      <c r="B75" s="77"/>
      <c r="C75" s="77"/>
      <c r="D75" s="77"/>
      <c r="E75" s="77"/>
      <c r="F75" s="77"/>
      <c r="G75" s="77"/>
      <c r="H75" s="77"/>
      <c r="I75" s="78"/>
    </row>
    <row r="76" spans="1:9" ht="12.75">
      <c r="A76" s="40"/>
      <c r="B76" s="41"/>
      <c r="C76" s="41"/>
      <c r="D76" s="41"/>
      <c r="E76" s="41"/>
      <c r="F76" s="41"/>
      <c r="G76" s="42"/>
      <c r="H76" s="42"/>
      <c r="I76" s="43"/>
    </row>
  </sheetData>
  <sheetProtection/>
  <protectedRanges>
    <protectedRange password="C472" sqref="H55:H67 H12:H29 H33:H51" name="Edi??o do candidato"/>
    <protectedRange sqref="E9" name="Intervalo2_1"/>
    <protectedRange password="C472" sqref="A8:A9" name="Edi??o do candidato_1"/>
  </protectedRanges>
  <mergeCells count="72">
    <mergeCell ref="D74:F74"/>
    <mergeCell ref="A75:I75"/>
    <mergeCell ref="A30:F30"/>
    <mergeCell ref="A52:F52"/>
    <mergeCell ref="A68:F68"/>
    <mergeCell ref="A69:I69"/>
    <mergeCell ref="A70:G70"/>
    <mergeCell ref="C72:I72"/>
    <mergeCell ref="B50:F50"/>
    <mergeCell ref="B51:F51"/>
    <mergeCell ref="A53:I53"/>
    <mergeCell ref="A8:I8"/>
    <mergeCell ref="A9:I9"/>
    <mergeCell ref="A2:I3"/>
    <mergeCell ref="A4:I4"/>
    <mergeCell ref="A5:I5"/>
    <mergeCell ref="A7:I7"/>
    <mergeCell ref="B6:H6"/>
    <mergeCell ref="B67:F67"/>
    <mergeCell ref="B56:F56"/>
    <mergeCell ref="B57:F57"/>
    <mergeCell ref="B58:F58"/>
    <mergeCell ref="B59:F59"/>
    <mergeCell ref="B60:F60"/>
    <mergeCell ref="B62:F62"/>
    <mergeCell ref="B61:F61"/>
    <mergeCell ref="B63:F63"/>
    <mergeCell ref="B64:F64"/>
    <mergeCell ref="B65:F65"/>
    <mergeCell ref="B66:F66"/>
    <mergeCell ref="B42:F42"/>
    <mergeCell ref="B43:F43"/>
    <mergeCell ref="A54:F54"/>
    <mergeCell ref="B55:F55"/>
    <mergeCell ref="B44:F44"/>
    <mergeCell ref="B45:F45"/>
    <mergeCell ref="B46:F46"/>
    <mergeCell ref="B47:F47"/>
    <mergeCell ref="B48:F48"/>
    <mergeCell ref="B49:F49"/>
    <mergeCell ref="B38:F38"/>
    <mergeCell ref="B39:F39"/>
    <mergeCell ref="B40:F40"/>
    <mergeCell ref="B41:F41"/>
    <mergeCell ref="B37:F37"/>
    <mergeCell ref="B24:F24"/>
    <mergeCell ref="B25:F25"/>
    <mergeCell ref="B29:F29"/>
    <mergeCell ref="A31:I31"/>
    <mergeCell ref="G25:I25"/>
    <mergeCell ref="B33:F33"/>
    <mergeCell ref="B34:F34"/>
    <mergeCell ref="B35:F35"/>
    <mergeCell ref="B36:F36"/>
    <mergeCell ref="B26:F26"/>
    <mergeCell ref="B27:F27"/>
    <mergeCell ref="B28:F28"/>
    <mergeCell ref="B18:F18"/>
    <mergeCell ref="B19:F19"/>
    <mergeCell ref="B20:F20"/>
    <mergeCell ref="B21:F21"/>
    <mergeCell ref="B22:F22"/>
    <mergeCell ref="B23:F23"/>
    <mergeCell ref="G11:H11"/>
    <mergeCell ref="B12:F12"/>
    <mergeCell ref="B13:F13"/>
    <mergeCell ref="B14:F14"/>
    <mergeCell ref="B15:F15"/>
    <mergeCell ref="B16:F16"/>
    <mergeCell ref="B17:F17"/>
    <mergeCell ref="B10:F10"/>
    <mergeCell ref="A11:F11"/>
  </mergeCells>
  <printOptions verticalCentered="1"/>
  <pageMargins left="0.7874015748031497" right="1.1811023622047245" top="0.984251968503937" bottom="0.984251968503937" header="0.5118110236220472" footer="0.5118110236220472"/>
  <pageSetup horizontalDpi="600" verticalDpi="600" orientation="portrait" paperSize="9" scale="90" r:id="rId4"/>
  <ignoredErrors>
    <ignoredError sqref="I15 I38:I39 I41 I50 I66" formula="1"/>
  </ignoredErrors>
  <drawing r:id="rId3"/>
  <legacyDrawing r:id="rId2"/>
  <oleObjects>
    <oleObject progId="Word.Document.8" shapeId="3568453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MS-office</dc:creator>
  <cp:keywords/>
  <dc:description/>
  <cp:lastModifiedBy>1572708</cp:lastModifiedBy>
  <cp:lastPrinted>2015-06-18T02:52:11Z</cp:lastPrinted>
  <dcterms:created xsi:type="dcterms:W3CDTF">2015-06-16T13:59:32Z</dcterms:created>
  <dcterms:modified xsi:type="dcterms:W3CDTF">2015-06-18T17:04:17Z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