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90" windowWidth="12510" windowHeight="6855" activeTab="1"/>
  </bookViews>
  <sheets>
    <sheet name="Gráfico de Dispersão" sheetId="6" r:id="rId1"/>
    <sheet name="Kostiakov" sheetId="1" r:id="rId2"/>
  </sheets>
  <definedNames>
    <definedName name="_xlnm.Print_Area" localSheetId="1">Kostiakov!$A$1:$H$43</definedName>
  </definedNames>
  <calcPr calcId="114210"/>
</workbook>
</file>

<file path=xl/calcChain.xml><?xml version="1.0" encoding="utf-8"?>
<calcChain xmlns="http://schemas.openxmlformats.org/spreadsheetml/2006/main">
  <c r="E15" i="1"/>
  <c r="E14"/>
  <c r="E13"/>
  <c r="E12"/>
  <c r="E11"/>
  <c r="E10"/>
  <c r="E9"/>
  <c r="E8"/>
  <c r="E7"/>
  <c r="G7"/>
  <c r="G8"/>
  <c r="G9"/>
  <c r="G10"/>
  <c r="G11"/>
  <c r="G12"/>
  <c r="G13"/>
  <c r="G14"/>
  <c r="G15"/>
  <c r="D29"/>
  <c r="D28"/>
  <c r="D27"/>
  <c r="D26"/>
  <c r="D25"/>
  <c r="D24"/>
  <c r="D23"/>
  <c r="D22"/>
  <c r="D21"/>
  <c r="D31"/>
  <c r="F7"/>
  <c r="E21"/>
  <c r="F21"/>
  <c r="F8"/>
  <c r="E22"/>
  <c r="F22"/>
  <c r="F9"/>
  <c r="E23"/>
  <c r="F23"/>
  <c r="F10"/>
  <c r="E24"/>
  <c r="F24"/>
  <c r="F11"/>
  <c r="E25"/>
  <c r="F25"/>
  <c r="F12"/>
  <c r="E26"/>
  <c r="F26"/>
  <c r="F13"/>
  <c r="E27"/>
  <c r="F27"/>
  <c r="F14"/>
  <c r="E28"/>
  <c r="F28"/>
  <c r="F15"/>
  <c r="E29"/>
  <c r="F29"/>
  <c r="F30"/>
  <c r="E30"/>
  <c r="D30"/>
  <c r="G21"/>
  <c r="G22"/>
  <c r="G23"/>
  <c r="G24"/>
  <c r="G25"/>
  <c r="G26"/>
  <c r="G27"/>
  <c r="G28"/>
  <c r="G29"/>
  <c r="G30"/>
  <c r="E33"/>
  <c r="E31"/>
  <c r="H33"/>
  <c r="F35"/>
  <c r="H10"/>
  <c r="H11"/>
  <c r="H12"/>
  <c r="H13"/>
  <c r="H14"/>
  <c r="H15"/>
  <c r="H9"/>
  <c r="H8"/>
  <c r="H7"/>
  <c r="G31"/>
  <c r="F31"/>
  <c r="F37"/>
</calcChain>
</file>

<file path=xl/comments1.xml><?xml version="1.0" encoding="utf-8"?>
<comments xmlns="http://schemas.openxmlformats.org/spreadsheetml/2006/main">
  <authors>
    <author>1720117</author>
  </authors>
  <commentList>
    <comment ref="E12" authorId="0">
      <text>
        <r>
          <rPr>
            <sz val="12"/>
            <color indexed="81"/>
            <rFont val="Tahoma"/>
            <family val="2"/>
          </rPr>
          <t>Como houve reabastecimento, deve-se considerar a nova leitura para o cálculo da infiltração...</t>
        </r>
      </text>
    </comment>
  </commentList>
</comments>
</file>

<file path=xl/sharedStrings.xml><?xml version="1.0" encoding="utf-8"?>
<sst xmlns="http://schemas.openxmlformats.org/spreadsheetml/2006/main" count="41" uniqueCount="34">
  <si>
    <t>Intervalo</t>
  </si>
  <si>
    <t>min</t>
  </si>
  <si>
    <t>Leitura</t>
  </si>
  <si>
    <t>Infiltração Acumulada</t>
  </si>
  <si>
    <t>Velocidade de Infiltração</t>
  </si>
  <si>
    <t>(cm)</t>
  </si>
  <si>
    <t>(cm/min)</t>
  </si>
  <si>
    <t>Horário</t>
  </si>
  <si>
    <t>-</t>
  </si>
  <si>
    <t>Log I acumulada</t>
  </si>
  <si>
    <t>X</t>
  </si>
  <si>
    <t>Y</t>
  </si>
  <si>
    <t>Log T acumulado</t>
  </si>
  <si>
    <t>X.Y</t>
  </si>
  <si>
    <t xml:space="preserve">Tempo Acumulado </t>
  </si>
  <si>
    <t>Soma</t>
  </si>
  <si>
    <t>Média</t>
  </si>
  <si>
    <t xml:space="preserve">b = </t>
  </si>
  <si>
    <t xml:space="preserve">a = </t>
  </si>
  <si>
    <t xml:space="preserve">k = </t>
  </si>
  <si>
    <t xml:space="preserve">n = </t>
  </si>
  <si>
    <t>Determinação da curva de infiltração pelo método do infiltrômetro de anel (dados de Klaus Reichardt)</t>
  </si>
  <si>
    <t>Dados de Entrada</t>
  </si>
  <si>
    <t>Infiltração</t>
  </si>
  <si>
    <t>Reabastecimento</t>
  </si>
  <si>
    <t xml:space="preserve">a= </t>
  </si>
  <si>
    <t>antilog de b =</t>
  </si>
  <si>
    <r>
      <t>X</t>
    </r>
    <r>
      <rPr>
        <b/>
        <vertAlign val="superscript"/>
        <sz val="14"/>
        <color indexed="8"/>
        <rFont val="Calibri"/>
        <family val="2"/>
      </rPr>
      <t>2</t>
    </r>
  </si>
  <si>
    <r>
      <t>I = 0,373.T</t>
    </r>
    <r>
      <rPr>
        <b/>
        <vertAlign val="superscript"/>
        <sz val="14"/>
        <color indexed="8"/>
        <rFont val="Calibri"/>
        <family val="2"/>
      </rPr>
      <t>0,603</t>
    </r>
  </si>
  <si>
    <r>
      <t>I = k . T</t>
    </r>
    <r>
      <rPr>
        <b/>
        <vertAlign val="superscript"/>
        <sz val="26"/>
        <color indexed="8"/>
        <rFont val="Calibri"/>
        <family val="2"/>
      </rPr>
      <t>n</t>
    </r>
  </si>
  <si>
    <t>2° Método: Criando um gráfico de Dispersão do Tipo Potencial</t>
  </si>
  <si>
    <t>Dados de entrada: x como tempo acumulado e y como infiltração acumulada</t>
  </si>
  <si>
    <t xml:space="preserve">Ver Exemplo na subplanilha </t>
  </si>
  <si>
    <t>1° Método: Efetuando a análise de Regressão Linear (Aplicando a transformação Logarítimica)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</si>
</sst>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23"/>
      <color indexed="8"/>
      <name val="Arial"/>
    </font>
    <font>
      <b/>
      <sz val="18"/>
      <color indexed="8"/>
      <name val="Calibri"/>
      <family val="2"/>
    </font>
    <font>
      <sz val="12"/>
      <color indexed="81"/>
      <name val="Tahoma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26"/>
      <color indexed="8"/>
      <name val="Calibri"/>
      <family val="2"/>
    </font>
    <font>
      <b/>
      <vertAlign val="superscript"/>
      <sz val="2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98694024285704"/>
          <c:y val="0.12130646847849777"/>
          <c:w val="0.75962913921026742"/>
          <c:h val="0.66096473209437911"/>
        </c:manualLayout>
      </c:layout>
      <c:scatterChart>
        <c:scatterStyle val="lineMarker"/>
        <c:ser>
          <c:idx val="0"/>
          <c:order val="0"/>
          <c:tx>
            <c:strRef>
              <c:f>Kostiakov!$G$6</c:f>
              <c:strCache>
                <c:ptCount val="1"/>
                <c:pt idx="0">
                  <c:v>-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Mode val="edge"/>
                  <c:yMode val="edge"/>
                  <c:x val="0.53822629969418956"/>
                  <c:y val="0.5665887850467289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3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</c:trendlineLbl>
          </c:trendline>
          <c:xVal>
            <c:numRef>
              <c:f>Kostiakov!$F$7:$F$15</c:f>
              <c:numCache>
                <c:formatCode>0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120</c:v>
                </c:pt>
                <c:pt idx="6">
                  <c:v>160</c:v>
                </c:pt>
                <c:pt idx="7">
                  <c:v>200</c:v>
                </c:pt>
                <c:pt idx="8">
                  <c:v>240</c:v>
                </c:pt>
              </c:numCache>
            </c:numRef>
          </c:xVal>
          <c:yVal>
            <c:numRef>
              <c:f>Kostiakov!$G$7:$G$15</c:f>
              <c:numCache>
                <c:formatCode>General</c:formatCode>
                <c:ptCount val="9"/>
                <c:pt idx="0">
                  <c:v>0.90000000000000036</c:v>
                </c:pt>
                <c:pt idx="1">
                  <c:v>1.5999999999999996</c:v>
                </c:pt>
                <c:pt idx="2">
                  <c:v>2.4000000000000004</c:v>
                </c:pt>
                <c:pt idx="3">
                  <c:v>3.5</c:v>
                </c:pt>
                <c:pt idx="4">
                  <c:v>5.0999999999999996</c:v>
                </c:pt>
                <c:pt idx="5">
                  <c:v>6.6</c:v>
                </c:pt>
                <c:pt idx="6">
                  <c:v>7.8999999999999995</c:v>
                </c:pt>
                <c:pt idx="7">
                  <c:v>9</c:v>
                </c:pt>
                <c:pt idx="8">
                  <c:v>10.199999999999999</c:v>
                </c:pt>
              </c:numCache>
            </c:numRef>
          </c:yVal>
        </c:ser>
        <c:axId val="35649792"/>
        <c:axId val="35008896"/>
      </c:scatterChart>
      <c:valAx>
        <c:axId val="35649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Tempo Acumulado (min)</a:t>
                </a:r>
              </a:p>
            </c:rich>
          </c:tx>
          <c:layout>
            <c:manualLayout>
              <c:xMode val="edge"/>
              <c:yMode val="edge"/>
              <c:x val="0.30411728414426281"/>
              <c:y val="0.8958015862325140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5008896"/>
        <c:crosses val="autoZero"/>
        <c:crossBetween val="midCat"/>
      </c:valAx>
      <c:valAx>
        <c:axId val="350088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2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Infiltração Acumulada (cm)</a:t>
                </a:r>
              </a:p>
            </c:rich>
          </c:tx>
          <c:layout>
            <c:manualLayout>
              <c:xMode val="edge"/>
              <c:yMode val="edge"/>
              <c:x val="1.4608233731739707E-2"/>
              <c:y val="0.138413849124224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56497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/>
  </sheetViews>
  <pageMargins left="0.78740157499999996" right="0.78740157499999996" top="0.98425196899999956" bottom="0.98425196899999956" header="0.49212598500000038" footer="0.49212598500000038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29350" cy="81534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18</xdr:row>
      <xdr:rowOff>104775</xdr:rowOff>
    </xdr:from>
    <xdr:to>
      <xdr:col>2</xdr:col>
      <xdr:colOff>190500</xdr:colOff>
      <xdr:row>23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485775" y="4448175"/>
          <a:ext cx="2133600" cy="1114425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topLeftCell="A13" zoomScale="70" zoomScaleSheetLayoutView="70" workbookViewId="0">
      <selection activeCell="G41" sqref="G41"/>
    </sheetView>
  </sheetViews>
  <sheetFormatPr defaultColWidth="8.7109375" defaultRowHeight="18.75"/>
  <cols>
    <col min="1" max="1" width="23.140625" style="3" customWidth="1"/>
    <col min="2" max="2" width="13.28515625" style="3" customWidth="1"/>
    <col min="3" max="3" width="10.85546875" style="3" customWidth="1"/>
    <col min="4" max="4" width="28.5703125" style="3" bestFit="1" customWidth="1"/>
    <col min="5" max="5" width="20.42578125" style="3" bestFit="1" customWidth="1"/>
    <col min="6" max="6" width="23.5703125" style="3" bestFit="1" customWidth="1"/>
    <col min="7" max="7" width="24.85546875" style="3" bestFit="1" customWidth="1"/>
    <col min="8" max="8" width="30.42578125" style="3" bestFit="1" customWidth="1"/>
    <col min="9" max="16384" width="8.7109375" style="3"/>
  </cols>
  <sheetData>
    <row r="1" spans="1:8" ht="23.25">
      <c r="A1" s="1" t="s">
        <v>21</v>
      </c>
    </row>
    <row r="2" spans="1:8">
      <c r="A2" s="2"/>
    </row>
    <row r="3" spans="1:8">
      <c r="A3" s="4" t="s">
        <v>22</v>
      </c>
      <c r="B3" s="4"/>
      <c r="C3" s="4"/>
    </row>
    <row r="4" spans="1:8">
      <c r="A4" s="4" t="s">
        <v>7</v>
      </c>
      <c r="B4" s="4" t="s">
        <v>0</v>
      </c>
      <c r="C4" s="4" t="s">
        <v>2</v>
      </c>
      <c r="D4" s="4" t="s">
        <v>24</v>
      </c>
      <c r="E4" s="5" t="s">
        <v>23</v>
      </c>
      <c r="F4" s="5" t="s">
        <v>14</v>
      </c>
      <c r="G4" s="5" t="s">
        <v>3</v>
      </c>
      <c r="H4" s="6" t="s">
        <v>4</v>
      </c>
    </row>
    <row r="5" spans="1:8">
      <c r="A5" s="7"/>
      <c r="B5" s="4" t="s">
        <v>1</v>
      </c>
      <c r="C5" s="4" t="s">
        <v>5</v>
      </c>
      <c r="D5" s="4" t="s">
        <v>5</v>
      </c>
      <c r="E5" s="5" t="s">
        <v>5</v>
      </c>
      <c r="F5" s="5" t="s">
        <v>1</v>
      </c>
      <c r="G5" s="5" t="s">
        <v>5</v>
      </c>
      <c r="H5" s="6" t="s">
        <v>6</v>
      </c>
    </row>
    <row r="6" spans="1:8">
      <c r="A6" s="8">
        <v>0.33680555555555558</v>
      </c>
      <c r="B6" s="9">
        <v>0</v>
      </c>
      <c r="C6" s="7">
        <v>12</v>
      </c>
      <c r="D6" s="4"/>
      <c r="E6" s="10" t="s">
        <v>8</v>
      </c>
      <c r="F6" s="11" t="s">
        <v>8</v>
      </c>
      <c r="G6" s="10" t="s">
        <v>8</v>
      </c>
      <c r="H6" s="12" t="s">
        <v>8</v>
      </c>
    </row>
    <row r="7" spans="1:8">
      <c r="A7" s="8">
        <v>0.34027777777777773</v>
      </c>
      <c r="B7" s="9">
        <v>5</v>
      </c>
      <c r="C7" s="7">
        <v>11.1</v>
      </c>
      <c r="D7" s="4"/>
      <c r="E7" s="10">
        <f>C6-C7</f>
        <v>0.90000000000000036</v>
      </c>
      <c r="F7" s="11">
        <f>B7</f>
        <v>5</v>
      </c>
      <c r="G7" s="10">
        <f>E7</f>
        <v>0.90000000000000036</v>
      </c>
      <c r="H7" s="20">
        <f>E7/B7</f>
        <v>0.18000000000000008</v>
      </c>
    </row>
    <row r="8" spans="1:8">
      <c r="A8" s="8">
        <v>0.34375</v>
      </c>
      <c r="B8" s="9">
        <v>5</v>
      </c>
      <c r="C8" s="7">
        <v>10.4</v>
      </c>
      <c r="D8" s="4"/>
      <c r="E8" s="10">
        <f>C7-C8</f>
        <v>0.69999999999999929</v>
      </c>
      <c r="F8" s="11">
        <f t="shared" ref="F8:F15" si="0">F7+B8</f>
        <v>10</v>
      </c>
      <c r="G8" s="10">
        <f>E8+G7</f>
        <v>1.5999999999999996</v>
      </c>
      <c r="H8" s="20">
        <f>E8/B8</f>
        <v>0.13999999999999985</v>
      </c>
    </row>
    <row r="9" spans="1:8">
      <c r="A9" s="8">
        <v>0.35069444444444442</v>
      </c>
      <c r="B9" s="9">
        <v>10</v>
      </c>
      <c r="C9" s="7">
        <v>9.6</v>
      </c>
      <c r="D9" s="4"/>
      <c r="E9" s="10">
        <f>C8-C9</f>
        <v>0.80000000000000071</v>
      </c>
      <c r="F9" s="11">
        <f t="shared" si="0"/>
        <v>20</v>
      </c>
      <c r="G9" s="10">
        <f t="shared" ref="G9:G15" si="1">E9+G8</f>
        <v>2.4000000000000004</v>
      </c>
      <c r="H9" s="20">
        <f>E9/B9</f>
        <v>8.0000000000000071E-2</v>
      </c>
    </row>
    <row r="10" spans="1:8">
      <c r="A10" s="8">
        <v>0.36458333333333331</v>
      </c>
      <c r="B10" s="9">
        <v>20</v>
      </c>
      <c r="C10" s="7">
        <v>8.5</v>
      </c>
      <c r="D10" s="4"/>
      <c r="E10" s="10">
        <f>C9-C10</f>
        <v>1.0999999999999996</v>
      </c>
      <c r="F10" s="11">
        <f t="shared" si="0"/>
        <v>40</v>
      </c>
      <c r="G10" s="10">
        <f t="shared" si="1"/>
        <v>3.5</v>
      </c>
      <c r="H10" s="20">
        <f t="shared" ref="H10:H15" si="2">E10/B10</f>
        <v>5.4999999999999979E-2</v>
      </c>
    </row>
    <row r="11" spans="1:8">
      <c r="A11" s="8">
        <v>0.3923611111111111</v>
      </c>
      <c r="B11" s="9">
        <v>40</v>
      </c>
      <c r="C11" s="7">
        <v>6.9</v>
      </c>
      <c r="D11" s="4">
        <v>10</v>
      </c>
      <c r="E11" s="10">
        <f>C10-C11</f>
        <v>1.5999999999999996</v>
      </c>
      <c r="F11" s="11">
        <f t="shared" si="0"/>
        <v>80</v>
      </c>
      <c r="G11" s="10">
        <f t="shared" si="1"/>
        <v>5.0999999999999996</v>
      </c>
      <c r="H11" s="20">
        <f t="shared" si="2"/>
        <v>3.9999999999999994E-2</v>
      </c>
    </row>
    <row r="12" spans="1:8">
      <c r="A12" s="8">
        <v>0.4201388888888889</v>
      </c>
      <c r="B12" s="9">
        <v>40</v>
      </c>
      <c r="C12" s="7">
        <v>8.5</v>
      </c>
      <c r="D12" s="4"/>
      <c r="E12" s="13">
        <f>D11-C10</f>
        <v>1.5</v>
      </c>
      <c r="F12" s="11">
        <f t="shared" si="0"/>
        <v>120</v>
      </c>
      <c r="G12" s="10">
        <f t="shared" si="1"/>
        <v>6.6</v>
      </c>
      <c r="H12" s="20">
        <f t="shared" si="2"/>
        <v>3.7499999999999999E-2</v>
      </c>
    </row>
    <row r="13" spans="1:8">
      <c r="A13" s="8">
        <v>0.44791666666666669</v>
      </c>
      <c r="B13" s="9">
        <v>40</v>
      </c>
      <c r="C13" s="7">
        <v>7.2</v>
      </c>
      <c r="D13" s="4"/>
      <c r="E13" s="10">
        <f>C12-C13</f>
        <v>1.2999999999999998</v>
      </c>
      <c r="F13" s="11">
        <f t="shared" si="0"/>
        <v>160</v>
      </c>
      <c r="G13" s="10">
        <f t="shared" si="1"/>
        <v>7.8999999999999995</v>
      </c>
      <c r="H13" s="21">
        <f t="shared" si="2"/>
        <v>3.2499999999999994E-2</v>
      </c>
    </row>
    <row r="14" spans="1:8">
      <c r="A14" s="8">
        <v>0.47569444444444442</v>
      </c>
      <c r="B14" s="9">
        <v>40</v>
      </c>
      <c r="C14" s="7">
        <v>6.1</v>
      </c>
      <c r="D14" s="4"/>
      <c r="E14" s="10">
        <f>C13-C14</f>
        <v>1.1000000000000005</v>
      </c>
      <c r="F14" s="11">
        <f t="shared" si="0"/>
        <v>200</v>
      </c>
      <c r="G14" s="10">
        <f t="shared" si="1"/>
        <v>9</v>
      </c>
      <c r="H14" s="21">
        <f t="shared" si="2"/>
        <v>2.7500000000000014E-2</v>
      </c>
    </row>
    <row r="15" spans="1:8">
      <c r="A15" s="8">
        <v>0.50347222222222221</v>
      </c>
      <c r="B15" s="9">
        <v>40</v>
      </c>
      <c r="C15" s="7">
        <v>4.9000000000000004</v>
      </c>
      <c r="D15" s="4"/>
      <c r="E15" s="10">
        <f>C14-C15</f>
        <v>1.1999999999999993</v>
      </c>
      <c r="F15" s="11">
        <f t="shared" si="0"/>
        <v>240</v>
      </c>
      <c r="G15" s="10">
        <f t="shared" si="1"/>
        <v>10.199999999999999</v>
      </c>
      <c r="H15" s="21">
        <f t="shared" si="2"/>
        <v>2.9999999999999982E-2</v>
      </c>
    </row>
    <row r="17" spans="1:7">
      <c r="A17" s="14" t="s">
        <v>33</v>
      </c>
    </row>
    <row r="18" spans="1:7">
      <c r="A18" s="2"/>
    </row>
    <row r="19" spans="1:7" ht="21">
      <c r="D19" s="5" t="s">
        <v>11</v>
      </c>
      <c r="E19" s="5" t="s">
        <v>10</v>
      </c>
      <c r="F19" s="5" t="s">
        <v>13</v>
      </c>
      <c r="G19" s="5" t="s">
        <v>27</v>
      </c>
    </row>
    <row r="20" spans="1:7">
      <c r="D20" s="15" t="s">
        <v>9</v>
      </c>
      <c r="E20" s="15" t="s">
        <v>12</v>
      </c>
      <c r="F20" s="5"/>
      <c r="G20" s="5"/>
    </row>
    <row r="21" spans="1:7">
      <c r="D21" s="16">
        <f>LOG(G7)</f>
        <v>-4.5757490560674956E-2</v>
      </c>
      <c r="E21" s="16">
        <f>LOG(F7)</f>
        <v>0.69897000433601886</v>
      </c>
      <c r="F21" s="16">
        <f>D21*E21</f>
        <v>-3.1983113375600315E-2</v>
      </c>
      <c r="G21" s="16">
        <f>E21*E21</f>
        <v>0.4885590669614942</v>
      </c>
    </row>
    <row r="22" spans="1:7">
      <c r="D22" s="16">
        <f t="shared" ref="D22:D29" si="3">LOG(G8)</f>
        <v>0.20411998265592468</v>
      </c>
      <c r="E22" s="16">
        <f t="shared" ref="E22:E29" si="4">LOG(F8)</f>
        <v>1</v>
      </c>
      <c r="F22" s="16">
        <f t="shared" ref="F22:F29" si="5">D22*E22</f>
        <v>0.20411998265592468</v>
      </c>
      <c r="G22" s="16">
        <f t="shared" ref="G22:G29" si="6">E22*E22</f>
        <v>1</v>
      </c>
    </row>
    <row r="23" spans="1:7">
      <c r="D23" s="16">
        <f t="shared" si="3"/>
        <v>0.38021124171160608</v>
      </c>
      <c r="E23" s="16">
        <f t="shared" si="4"/>
        <v>1.3010299956639813</v>
      </c>
      <c r="F23" s="16">
        <f t="shared" si="5"/>
        <v>0.49466623015544781</v>
      </c>
      <c r="G23" s="16">
        <f t="shared" si="6"/>
        <v>1.6926790496174191</v>
      </c>
    </row>
    <row r="24" spans="1:7">
      <c r="D24" s="16">
        <f t="shared" si="3"/>
        <v>0.54406804435027567</v>
      </c>
      <c r="E24" s="16">
        <f t="shared" si="4"/>
        <v>1.6020599913279623</v>
      </c>
      <c r="F24" s="16">
        <f t="shared" si="5"/>
        <v>0.87162964641362406</v>
      </c>
      <c r="G24" s="16">
        <f t="shared" si="6"/>
        <v>2.5665962158137505</v>
      </c>
    </row>
    <row r="25" spans="1:7">
      <c r="D25" s="16">
        <f t="shared" si="3"/>
        <v>0.70757017609793638</v>
      </c>
      <c r="E25" s="16">
        <f t="shared" si="4"/>
        <v>1.9030899869919435</v>
      </c>
      <c r="F25" s="16">
        <f t="shared" si="5"/>
        <v>1.3465697172261089</v>
      </c>
      <c r="G25" s="16">
        <f t="shared" si="6"/>
        <v>3.621751498588996</v>
      </c>
    </row>
    <row r="26" spans="1:7">
      <c r="D26" s="16">
        <f t="shared" si="3"/>
        <v>0.81954393554186866</v>
      </c>
      <c r="E26" s="16">
        <f t="shared" si="4"/>
        <v>2.0791812460476247</v>
      </c>
      <c r="F26" s="16">
        <f t="shared" si="5"/>
        <v>1.7039803810907166</v>
      </c>
      <c r="G26" s="16">
        <f t="shared" si="6"/>
        <v>4.3229946539161528</v>
      </c>
    </row>
    <row r="27" spans="1:7">
      <c r="D27" s="16">
        <f t="shared" si="3"/>
        <v>0.89762709129044138</v>
      </c>
      <c r="E27" s="16">
        <f t="shared" si="4"/>
        <v>2.2041199826559246</v>
      </c>
      <c r="F27" s="16">
        <f t="shared" si="5"/>
        <v>1.9784778088865758</v>
      </c>
      <c r="G27" s="16">
        <f t="shared" si="6"/>
        <v>4.858144897943153</v>
      </c>
    </row>
    <row r="28" spans="1:7">
      <c r="D28" s="16">
        <f t="shared" si="3"/>
        <v>0.95424250943932487</v>
      </c>
      <c r="E28" s="16">
        <f t="shared" si="4"/>
        <v>2.3010299956639813</v>
      </c>
      <c r="F28" s="16">
        <f t="shared" si="5"/>
        <v>2.1957406373575563</v>
      </c>
      <c r="G28" s="16">
        <f t="shared" si="6"/>
        <v>5.2947390409453812</v>
      </c>
    </row>
    <row r="29" spans="1:7">
      <c r="D29" s="17">
        <f t="shared" si="3"/>
        <v>1.0086001717619175</v>
      </c>
      <c r="E29" s="17">
        <f t="shared" si="4"/>
        <v>2.3802112417116059</v>
      </c>
      <c r="F29" s="16">
        <f t="shared" si="5"/>
        <v>2.4006814672199726</v>
      </c>
      <c r="G29" s="16">
        <f t="shared" si="6"/>
        <v>5.6654055551703051</v>
      </c>
    </row>
    <row r="30" spans="1:7">
      <c r="C30" s="5" t="s">
        <v>15</v>
      </c>
      <c r="D30" s="16">
        <f>SUM(D21:D29)</f>
        <v>5.4702256622886196</v>
      </c>
      <c r="E30" s="16">
        <f>SUM(E21:E29)</f>
        <v>15.469692444399044</v>
      </c>
      <c r="F30" s="16">
        <f>SUM(F21:F29)</f>
        <v>11.163882757630326</v>
      </c>
      <c r="G30" s="16">
        <f>SUM(G21:G29)</f>
        <v>29.510869978956652</v>
      </c>
    </row>
    <row r="31" spans="1:7">
      <c r="C31" s="5" t="s">
        <v>16</v>
      </c>
      <c r="D31" s="16">
        <f>AVERAGE(D29,D28,D27,D26,D25,D24,D23,D22,D21)</f>
        <v>0.60780285136540235</v>
      </c>
      <c r="E31" s="16">
        <f>AVERAGE(E29,E28,E27,E26,E25,E24,E23,E22,E21)</f>
        <v>1.7188547160443381</v>
      </c>
      <c r="F31" s="16">
        <f>AVERAGE(F29,F28,F27,F26,F25,F24,F23,F22,F21)</f>
        <v>1.2404314175144804</v>
      </c>
      <c r="G31" s="16">
        <f>AVERAGE(G29,G28,G27,G26,G25,G24,G23,G22,G21)</f>
        <v>3.2789855532174053</v>
      </c>
    </row>
    <row r="33" spans="1:8">
      <c r="D33" s="10" t="s">
        <v>18</v>
      </c>
      <c r="E33" s="10">
        <f>(F30-E30*D30/9)/(G30-E30*E30/9)</f>
        <v>0.60305742858474221</v>
      </c>
      <c r="G33" s="10" t="s">
        <v>17</v>
      </c>
      <c r="H33" s="10">
        <f>D31-E33*E31</f>
        <v>-0.42876525380305353</v>
      </c>
    </row>
    <row r="35" spans="1:8">
      <c r="D35" s="10" t="s">
        <v>19</v>
      </c>
      <c r="E35" s="10" t="s">
        <v>26</v>
      </c>
      <c r="F35" s="16">
        <f>10^H33</f>
        <v>0.37259304698146534</v>
      </c>
    </row>
    <row r="37" spans="1:8">
      <c r="D37" s="10" t="s">
        <v>20</v>
      </c>
      <c r="E37" s="10" t="s">
        <v>25</v>
      </c>
      <c r="F37" s="16">
        <f>E33</f>
        <v>0.60305742858474221</v>
      </c>
    </row>
    <row r="39" spans="1:8" ht="38.25">
      <c r="A39" s="19" t="s">
        <v>29</v>
      </c>
      <c r="D39" s="19" t="s">
        <v>28</v>
      </c>
    </row>
    <row r="40" spans="1:8" ht="33.75">
      <c r="D40" s="18"/>
    </row>
    <row r="41" spans="1:8">
      <c r="A41" s="14" t="s">
        <v>30</v>
      </c>
    </row>
    <row r="42" spans="1:8">
      <c r="A42" s="2" t="s">
        <v>31</v>
      </c>
    </row>
    <row r="43" spans="1:8">
      <c r="A43" s="3" t="s">
        <v>32</v>
      </c>
    </row>
  </sheetData>
  <phoneticPr fontId="1" type="noConversion"/>
  <pageMargins left="0.21" right="0.23" top="0.35" bottom="0.4" header="0.18" footer="0.31496062000000002"/>
  <pageSetup scale="67" orientation="landscape" r:id="rId1"/>
  <headerFooter differentOddEven="1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Kostiakov</vt:lpstr>
      <vt:lpstr>Gráfico de Dispersão</vt:lpstr>
      <vt:lpstr>Kostiakov!Area_de_impressao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1720117</cp:lastModifiedBy>
  <cp:lastPrinted>2015-12-01T20:10:10Z</cp:lastPrinted>
  <dcterms:created xsi:type="dcterms:W3CDTF">2013-08-12T23:43:26Z</dcterms:created>
  <dcterms:modified xsi:type="dcterms:W3CDTF">2015-12-01T20:10:36Z</dcterms:modified>
</cp:coreProperties>
</file>